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Noviembre\"/>
    </mc:Choice>
  </mc:AlternateContent>
  <xr:revisionPtr revIDLastSave="0" documentId="13_ncr:1_{67FA5B2C-DCE0-4193-BE1A-F7591AD8DF99}" xr6:coauthVersionLast="47" xr6:coauthVersionMax="47" xr10:uidLastSave="{00000000-0000-0000-0000-000000000000}"/>
  <bookViews>
    <workbookView xWindow="-120" yWindow="-120" windowWidth="20730" windowHeight="11160" xr2:uid="{33BA6D32-9526-4517-9B08-B04F95516AB0}"/>
  </bookViews>
  <sheets>
    <sheet name="Ejecución Presupuestaria" sheetId="1" r:id="rId1"/>
  </sheets>
  <externalReferences>
    <externalReference r:id="rId2"/>
  </externalReferences>
  <definedNames>
    <definedName name="_xlnm._FilterDatabase" localSheetId="0" hidden="1">'Ejecución Presupuestaria'!$B$8:$O$85</definedName>
    <definedName name="_xlnm.Print_Area" localSheetId="0">'Ejecución Presupuestaria'!$A$2:$O$95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1" i="1" l="1"/>
  <c r="B133" i="1" s="1"/>
  <c r="D83" i="1"/>
  <c r="C83" i="1"/>
  <c r="D80" i="1"/>
  <c r="C80" i="1"/>
  <c r="D77" i="1"/>
  <c r="C77" i="1"/>
  <c r="N74" i="1"/>
  <c r="N87" i="1" s="1"/>
  <c r="C73" i="1"/>
  <c r="C72" i="1"/>
  <c r="C71" i="1"/>
  <c r="P70" i="1"/>
  <c r="P74" i="1" s="1"/>
  <c r="N70" i="1"/>
  <c r="M70" i="1"/>
  <c r="L70" i="1"/>
  <c r="K70" i="1"/>
  <c r="J70" i="1"/>
  <c r="I70" i="1"/>
  <c r="H70" i="1"/>
  <c r="G70" i="1"/>
  <c r="F70" i="1"/>
  <c r="E70" i="1"/>
  <c r="D70" i="1"/>
  <c r="C69" i="1"/>
  <c r="C68" i="1"/>
  <c r="P67" i="1"/>
  <c r="N67" i="1"/>
  <c r="M67" i="1"/>
  <c r="L67" i="1"/>
  <c r="K67" i="1"/>
  <c r="J67" i="1"/>
  <c r="I67" i="1"/>
  <c r="H67" i="1"/>
  <c r="G67" i="1"/>
  <c r="F67" i="1"/>
  <c r="E67" i="1"/>
  <c r="D67" i="1"/>
  <c r="C66" i="1"/>
  <c r="C65" i="1"/>
  <c r="C64" i="1"/>
  <c r="C63" i="1"/>
  <c r="P62" i="1"/>
  <c r="N62" i="1"/>
  <c r="M62" i="1"/>
  <c r="L62" i="1"/>
  <c r="K62" i="1"/>
  <c r="J62" i="1"/>
  <c r="I62" i="1"/>
  <c r="H62" i="1"/>
  <c r="G62" i="1"/>
  <c r="F62" i="1"/>
  <c r="E62" i="1"/>
  <c r="C62" i="1" s="1"/>
  <c r="D62" i="1"/>
  <c r="C61" i="1"/>
  <c r="C59" i="1"/>
  <c r="O52" i="1"/>
  <c r="O87" i="1" s="1"/>
  <c r="M52" i="1"/>
  <c r="L52" i="1"/>
  <c r="K52" i="1"/>
  <c r="J52" i="1"/>
  <c r="I52" i="1"/>
  <c r="H52" i="1"/>
  <c r="G52" i="1"/>
  <c r="F52" i="1"/>
  <c r="E52" i="1"/>
  <c r="D52" i="1"/>
  <c r="C51" i="1"/>
  <c r="C50" i="1"/>
  <c r="C49" i="1"/>
  <c r="C48" i="1"/>
  <c r="C47" i="1"/>
  <c r="C46" i="1"/>
  <c r="C45" i="1"/>
  <c r="P44" i="1"/>
  <c r="O44" i="1"/>
  <c r="M44" i="1"/>
  <c r="L44" i="1"/>
  <c r="K44" i="1"/>
  <c r="J44" i="1"/>
  <c r="I44" i="1"/>
  <c r="H44" i="1"/>
  <c r="G44" i="1"/>
  <c r="F44" i="1"/>
  <c r="E44" i="1"/>
  <c r="D44" i="1"/>
  <c r="C43" i="1"/>
  <c r="C42" i="1"/>
  <c r="C41" i="1"/>
  <c r="C40" i="1"/>
  <c r="C39" i="1"/>
  <c r="C38" i="1"/>
  <c r="C37" i="1"/>
  <c r="P36" i="1"/>
  <c r="M36" i="1"/>
  <c r="L36" i="1"/>
  <c r="K36" i="1"/>
  <c r="J36" i="1"/>
  <c r="I36" i="1"/>
  <c r="H36" i="1"/>
  <c r="G36" i="1"/>
  <c r="F36" i="1"/>
  <c r="E36" i="1"/>
  <c r="D36" i="1"/>
  <c r="C34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 s="1"/>
  <c r="O16" i="1"/>
  <c r="N16" i="1"/>
  <c r="M16" i="1"/>
  <c r="L16" i="1"/>
  <c r="K16" i="1"/>
  <c r="J16" i="1"/>
  <c r="I16" i="1"/>
  <c r="H16" i="1"/>
  <c r="G16" i="1"/>
  <c r="F16" i="1"/>
  <c r="E16" i="1"/>
  <c r="D16" i="1"/>
  <c r="C15" i="1"/>
  <c r="C14" i="1"/>
  <c r="C13" i="1"/>
  <c r="C11" i="1"/>
  <c r="O10" i="1"/>
  <c r="M10" i="1"/>
  <c r="L10" i="1"/>
  <c r="K10" i="1"/>
  <c r="J10" i="1"/>
  <c r="I10" i="1"/>
  <c r="H10" i="1"/>
  <c r="G10" i="1"/>
  <c r="F10" i="1"/>
  <c r="E10" i="1"/>
  <c r="D10" i="1"/>
  <c r="AB9" i="1"/>
  <c r="U9" i="1"/>
  <c r="V9" i="1" s="1"/>
  <c r="W9" i="1" s="1"/>
  <c r="X9" i="1" s="1"/>
  <c r="Y9" i="1" s="1"/>
  <c r="Z9" i="1" s="1"/>
  <c r="A2" i="1"/>
  <c r="H74" i="1" l="1"/>
  <c r="H87" i="1" s="1"/>
  <c r="G74" i="1"/>
  <c r="G87" i="1" s="1"/>
  <c r="L74" i="1"/>
  <c r="L87" i="1" s="1"/>
  <c r="C16" i="1"/>
  <c r="C36" i="1"/>
  <c r="C52" i="1"/>
  <c r="K74" i="1"/>
  <c r="K87" i="1" s="1"/>
  <c r="C85" i="1"/>
  <c r="C87" i="1" s="1"/>
  <c r="E74" i="1"/>
  <c r="E87" i="1" s="1"/>
  <c r="C44" i="1"/>
  <c r="C70" i="1"/>
  <c r="I74" i="1"/>
  <c r="I87" i="1" s="1"/>
  <c r="M74" i="1"/>
  <c r="M87" i="1" s="1"/>
  <c r="D85" i="1"/>
  <c r="O74" i="1"/>
  <c r="F74" i="1"/>
  <c r="F87" i="1" s="1"/>
  <c r="J74" i="1"/>
  <c r="J87" i="1" s="1"/>
  <c r="D74" i="1"/>
  <c r="D87" i="1"/>
  <c r="C10" i="1"/>
  <c r="C67" i="1"/>
  <c r="AA8" i="1"/>
  <c r="AB8" i="1" s="1"/>
  <c r="B132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<sst xmlns="http://schemas.openxmlformats.org/spreadsheetml/2006/main" count="106" uniqueCount="106">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</sst>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  <numFmt numFmtId="166" formatCode="#,##0.00;[Red]#,##0.00"/>
    <numFmt numFmtId="167" formatCode="_-* #,##0.00_-;\-* #,##0.00_-;_-* &quot;-&quot;??_-;_-@_-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43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43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43" fontId="3" fillId="0" borderId="0" xfId="3" applyFont="1" applyAlignment="1">
      <alignment horizontal="center"/>
    </xf>
    <xf numFmtId="43" fontId="3" fillId="0" borderId="0" xfId="3" applyFont="1"/>
    <xf numFmtId="43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43" fontId="2" fillId="2" borderId="0" xfId="3" applyFont="1" applyFill="1" applyBorder="1" applyAlignment="1">
      <alignment horizontal="center" vertical="center" wrapText="1"/>
    </xf>
    <xf numFmtId="43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43" fontId="5" fillId="0" borderId="1" xfId="3" applyFont="1" applyBorder="1" applyAlignment="1">
      <alignment horizontal="left" vertical="center" wrapText="1"/>
    </xf>
    <xf numFmtId="43" fontId="0" fillId="0" borderId="0" xfId="3" applyFont="1"/>
    <xf numFmtId="0" fontId="2" fillId="0" borderId="0" xfId="2" applyFont="1" applyAlignment="1">
      <alignment horizontal="left" vertical="center" wrapText="1"/>
    </xf>
    <xf numFmtId="164" fontId="2" fillId="0" borderId="0" xfId="3" applyNumberFormat="1" applyFont="1" applyAlignment="1">
      <alignment vertical="center"/>
    </xf>
    <xf numFmtId="164" fontId="2" fillId="0" borderId="0" xfId="3" applyNumberFormat="1" applyFont="1" applyAlignment="1">
      <alignment vertical="center" wrapText="1"/>
    </xf>
    <xf numFmtId="43" fontId="2" fillId="0" borderId="0" xfId="3" applyFont="1" applyAlignment="1">
      <alignment vertical="center" wrapText="1"/>
    </xf>
    <xf numFmtId="165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4" fontId="3" fillId="0" borderId="0" xfId="3" applyNumberFormat="1" applyFont="1" applyAlignment="1">
      <alignment vertical="center"/>
    </xf>
    <xf numFmtId="164" fontId="3" fillId="0" borderId="0" xfId="3" applyNumberFormat="1" applyFont="1" applyAlignment="1">
      <alignment vertical="center" wrapText="1"/>
    </xf>
    <xf numFmtId="43" fontId="3" fillId="0" borderId="0" xfId="3" applyFont="1" applyAlignment="1">
      <alignment vertical="center"/>
    </xf>
    <xf numFmtId="165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4" fontId="3" fillId="0" borderId="0" xfId="2" applyNumberFormat="1" applyFont="1" applyAlignment="1">
      <alignment vertical="center" wrapText="1"/>
    </xf>
    <xf numFmtId="165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4" fontId="6" fillId="0" borderId="0" xfId="3" applyNumberFormat="1" applyFont="1" applyAlignment="1">
      <alignment vertical="center"/>
    </xf>
    <xf numFmtId="164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43" fontId="6" fillId="0" borderId="0" xfId="2" applyNumberFormat="1" applyFont="1" applyAlignment="1">
      <alignment vertical="center" wrapText="1"/>
    </xf>
    <xf numFmtId="43" fontId="6" fillId="0" borderId="0" xfId="1" applyFont="1" applyAlignment="1">
      <alignment vertical="center" wrapText="1"/>
    </xf>
    <xf numFmtId="164" fontId="2" fillId="0" borderId="0" xfId="2" applyNumberFormat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43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43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4" fontId="5" fillId="0" borderId="0" xfId="3" applyNumberFormat="1" applyFont="1" applyAlignment="1">
      <alignment vertical="center"/>
    </xf>
    <xf numFmtId="164" fontId="5" fillId="0" borderId="0" xfId="2" applyNumberFormat="1" applyFont="1" applyAlignment="1">
      <alignment vertical="center" wrapText="1"/>
    </xf>
    <xf numFmtId="43" fontId="5" fillId="0" borderId="0" xfId="3" applyFont="1" applyAlignment="1">
      <alignment vertical="center" wrapText="1"/>
    </xf>
    <xf numFmtId="164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43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43" fontId="2" fillId="4" borderId="2" xfId="3" applyFont="1" applyFill="1" applyBorder="1" applyAlignment="1">
      <alignment horizontal="center" vertical="center" wrapText="1"/>
    </xf>
    <xf numFmtId="43" fontId="2" fillId="2" borderId="2" xfId="3" applyFont="1" applyFill="1" applyBorder="1" applyAlignment="1">
      <alignment horizontal="center" vertical="center" wrapText="1"/>
    </xf>
    <xf numFmtId="165" fontId="3" fillId="0" borderId="0" xfId="2" applyNumberFormat="1" applyFont="1" applyAlignment="1">
      <alignment vertical="center" wrapText="1"/>
    </xf>
    <xf numFmtId="43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4" fontId="2" fillId="4" borderId="2" xfId="2" applyNumberFormat="1" applyFont="1" applyFill="1" applyBorder="1" applyAlignment="1">
      <alignment horizontal="center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4" fontId="6" fillId="0" borderId="0" xfId="2" applyNumberFormat="1" applyFont="1" applyAlignment="1">
      <alignment vertical="center"/>
    </xf>
    <xf numFmtId="164" fontId="5" fillId="0" borderId="1" xfId="2" applyNumberFormat="1" applyFont="1" applyBorder="1" applyAlignment="1">
      <alignment vertical="center" wrapText="1"/>
    </xf>
    <xf numFmtId="43" fontId="5" fillId="0" borderId="1" xfId="3" applyFont="1" applyBorder="1" applyAlignment="1">
      <alignment vertical="center" wrapText="1"/>
    </xf>
    <xf numFmtId="43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4" fontId="5" fillId="4" borderId="2" xfId="2" applyNumberFormat="1" applyFont="1" applyFill="1" applyBorder="1" applyAlignment="1">
      <alignment horizontal="center" vertical="center" wrapText="1"/>
    </xf>
    <xf numFmtId="43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4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4" fontId="2" fillId="2" borderId="2" xfId="2" applyNumberFormat="1" applyFont="1" applyFill="1" applyBorder="1" applyAlignment="1">
      <alignment horizontal="center" vertical="center" wrapText="1"/>
    </xf>
    <xf numFmtId="164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167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FA1A411D-3372-4339-A024-C0205E056BCA}"/>
    <cellStyle name="Normal" xfId="0" builtinId="0"/>
    <cellStyle name="Normal 3 2" xfId="2" xr:uid="{D97CC875-A2F6-4725-8C62-FE3C3CB96588}"/>
    <cellStyle name="Porcentual 3 2" xfId="4" xr:uid="{E2671035-B4B0-40F4-B740-729A3F7DA2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1690687</xdr:colOff>
      <xdr:row>2</xdr:row>
      <xdr:rowOff>119065</xdr:rowOff>
    </xdr:from>
    <xdr:to>
      <xdr:col>2</xdr:col>
      <xdr:colOff>190500</xdr:colOff>
      <xdr:row>5</xdr:row>
      <xdr:rowOff>47627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459126CC-8C3E-482B-834F-14B95F5B24DB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690687" y="500065"/>
          <a:ext cx="3690938" cy="14763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333374</xdr:colOff>
      <xdr:row>1</xdr:row>
      <xdr:rowOff>124290</xdr:rowOff>
    </xdr:from>
    <xdr:to>
      <xdr:col>13</xdr:col>
      <xdr:colOff>692776</xdr:colOff>
      <xdr:row>5</xdr:row>
      <xdr:rowOff>281684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65BDE2C-DD6F-4EEB-929E-8A3F2D74C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889289" y="495997"/>
          <a:ext cx="2380560" cy="210885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DB022-81ED-4BEB-AA5F-4523B7A69FE3}">
  <sheetPr filterMode="1">
    <tabColor theme="5" tint="0.59999389629810485"/>
  </sheetPr>
  <dimension ref="A2:AB133"/>
  <sheetViews>
    <sheetView showGridLines="0" tabSelected="1" topLeftCell="C1" zoomScale="40" zoomScaleNormal="40" zoomScaleSheetLayoutView="41" workbookViewId="0">
      <selection activeCell="B5" sqref="A5:XFD5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7.85546875" style="13" customWidth="1"/>
    <col min="15" max="15" width="27.5703125" style="13" bestFit="1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2" spans="1:28" ht="30" customHeight="1" x14ac:dyDescent="0.45">
      <c r="A2" s="1" t="e">
        <f>+'[1]Estado de cuenta de suplidores'!#REF!</f>
        <v>#REF!</v>
      </c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5" t="s">
        <v>1</v>
      </c>
    </row>
    <row r="3" spans="1:28" ht="28.5" customHeight="1" x14ac:dyDescent="0.45"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3</v>
      </c>
    </row>
    <row r="4" spans="1:28" x14ac:dyDescent="0.45">
      <c r="B4" s="2" t="s">
        <v>4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5</v>
      </c>
    </row>
    <row r="5" spans="1:28" ht="65.25" customHeight="1" x14ac:dyDescent="0.45">
      <c r="B5" s="2" t="s">
        <v>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Q5" s="6" t="s">
        <v>7</v>
      </c>
    </row>
    <row r="6" spans="1:28" x14ac:dyDescent="0.45">
      <c r="B6" s="7" t="s">
        <v>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8"/>
      <c r="Q6" s="6" t="s">
        <v>9</v>
      </c>
    </row>
    <row r="7" spans="1:28" x14ac:dyDescent="0.45">
      <c r="B7" s="9"/>
      <c r="C7" s="10"/>
      <c r="D7" s="10"/>
      <c r="E7" s="11"/>
      <c r="F7" s="11"/>
      <c r="G7" s="10"/>
      <c r="H7" s="12"/>
      <c r="J7" s="12"/>
      <c r="K7" s="12"/>
      <c r="M7" s="12"/>
      <c r="N7" s="12"/>
      <c r="Q7" s="6" t="s">
        <v>10</v>
      </c>
    </row>
    <row r="8" spans="1:28" x14ac:dyDescent="0.45">
      <c r="B8" s="14" t="s">
        <v>11</v>
      </c>
      <c r="C8" s="15" t="s">
        <v>12</v>
      </c>
      <c r="D8" s="15" t="s">
        <v>13</v>
      </c>
      <c r="E8" s="16" t="s">
        <v>14</v>
      </c>
      <c r="F8" s="16" t="s">
        <v>15</v>
      </c>
      <c r="G8" s="15" t="s">
        <v>16</v>
      </c>
      <c r="H8" s="16" t="s">
        <v>17</v>
      </c>
      <c r="I8" s="15" t="s">
        <v>18</v>
      </c>
      <c r="J8" s="16" t="s">
        <v>19</v>
      </c>
      <c r="K8" s="16" t="s">
        <v>20</v>
      </c>
      <c r="L8" s="15" t="s">
        <v>21</v>
      </c>
      <c r="M8" s="16" t="s">
        <v>22</v>
      </c>
      <c r="N8" s="16" t="s">
        <v>23</v>
      </c>
      <c r="O8" s="16" t="s">
        <v>24</v>
      </c>
      <c r="AA8" s="17">
        <f>SUM(S9:AA9)</f>
        <v>11.029108875781253</v>
      </c>
      <c r="AB8" s="17">
        <f>+AA8+AB9</f>
        <v>13.989108875781252</v>
      </c>
    </row>
    <row r="9" spans="1:28" s="1" customFormat="1" ht="26.25" hidden="1" x14ac:dyDescent="0.25">
      <c r="B9" s="18" t="s">
        <v>25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S9" s="20">
        <v>1</v>
      </c>
      <c r="T9" s="20">
        <v>1.05</v>
      </c>
      <c r="U9" s="20">
        <f t="shared" ref="U9:Z9" si="0">+T9*1.05</f>
        <v>1.1025</v>
      </c>
      <c r="V9" s="20">
        <f t="shared" si="0"/>
        <v>1.1576250000000001</v>
      </c>
      <c r="W9" s="20">
        <f t="shared" si="0"/>
        <v>1.2155062500000002</v>
      </c>
      <c r="X9" s="20">
        <f t="shared" si="0"/>
        <v>1.2762815625000004</v>
      </c>
      <c r="Y9" s="20">
        <f t="shared" si="0"/>
        <v>1.3400956406250004</v>
      </c>
      <c r="Z9" s="20">
        <f t="shared" si="0"/>
        <v>1.4071004226562505</v>
      </c>
      <c r="AA9" s="20">
        <v>1.48</v>
      </c>
      <c r="AB9" s="20">
        <f>+AA9*2</f>
        <v>2.96</v>
      </c>
    </row>
    <row r="10" spans="1:28" ht="26.25" customHeight="1" x14ac:dyDescent="0.45">
      <c r="B10" s="21" t="s">
        <v>26</v>
      </c>
      <c r="C10" s="22">
        <f>SUM(D10:O10)</f>
        <v>150339.54</v>
      </c>
      <c r="D10" s="23">
        <f>D12+D11+D14+D15</f>
        <v>0</v>
      </c>
      <c r="E10" s="24">
        <f>+E12+E15+E11</f>
        <v>0</v>
      </c>
      <c r="F10" s="24">
        <f>+F11+F12+F15</f>
        <v>0</v>
      </c>
      <c r="G10" s="25">
        <f>+G11+G12+G15</f>
        <v>74377.8</v>
      </c>
      <c r="H10" s="24">
        <f>+H12+H15+H11</f>
        <v>0</v>
      </c>
      <c r="I10" s="24">
        <f>+I11+I12+I15</f>
        <v>0</v>
      </c>
      <c r="J10" s="24">
        <f>+J11+J12+J15</f>
        <v>0</v>
      </c>
      <c r="K10" s="24">
        <f>+K11+K12+K15</f>
        <v>0</v>
      </c>
      <c r="L10" s="26">
        <f>L11+L12+L14+L15</f>
        <v>75961.740000000005</v>
      </c>
      <c r="M10" s="24">
        <f>+M11+M12+M15</f>
        <v>0</v>
      </c>
      <c r="N10" s="26">
        <v>0</v>
      </c>
      <c r="O10" s="26">
        <f>+O15+O12+O11+O14</f>
        <v>0</v>
      </c>
      <c r="S10" s="27"/>
    </row>
    <row r="11" spans="1:28" ht="26.25" customHeight="1" x14ac:dyDescent="0.45">
      <c r="B11" s="28" t="s">
        <v>27</v>
      </c>
      <c r="C11" s="29">
        <f t="shared" ref="C11:C73" si="1">SUM(D11:O11)</f>
        <v>0</v>
      </c>
      <c r="D11" s="30"/>
      <c r="E11" s="31"/>
      <c r="F11" s="31"/>
      <c r="G11" s="32"/>
      <c r="H11" s="31"/>
      <c r="I11" s="31"/>
      <c r="J11" s="31"/>
      <c r="K11" s="31"/>
      <c r="L11" s="31"/>
      <c r="M11" s="31"/>
      <c r="N11" s="33"/>
      <c r="O11" s="33"/>
    </row>
    <row r="12" spans="1:28" ht="41.25" customHeight="1" x14ac:dyDescent="0.45">
      <c r="B12" s="28" t="s">
        <v>28</v>
      </c>
      <c r="C12" s="29"/>
      <c r="D12" s="34"/>
      <c r="E12" s="31"/>
      <c r="F12" s="31"/>
      <c r="G12" s="35">
        <v>74377.8</v>
      </c>
      <c r="H12" s="31"/>
      <c r="I12" s="31"/>
      <c r="J12" s="31"/>
      <c r="K12" s="31"/>
      <c r="L12" s="31">
        <v>75961.740000000005</v>
      </c>
      <c r="M12" s="31"/>
      <c r="N12" s="33"/>
      <c r="O12" s="33"/>
    </row>
    <row r="13" spans="1:28" s="1" customFormat="1" ht="52.5" hidden="1" x14ac:dyDescent="0.25">
      <c r="B13" s="36" t="s">
        <v>29</v>
      </c>
      <c r="C13" s="37">
        <f t="shared" si="1"/>
        <v>1571317.48</v>
      </c>
      <c r="D13" s="38">
        <v>0</v>
      </c>
      <c r="E13" s="38">
        <v>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9">
        <v>1571317.48</v>
      </c>
    </row>
    <row r="14" spans="1:28" s="1" customFormat="1" ht="22.5" customHeight="1" x14ac:dyDescent="0.25">
      <c r="B14" s="36" t="s">
        <v>30</v>
      </c>
      <c r="C14" s="37">
        <f t="shared" si="1"/>
        <v>0</v>
      </c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3"/>
    </row>
    <row r="15" spans="1:28" s="1" customFormat="1" ht="21" customHeight="1" x14ac:dyDescent="0.25">
      <c r="B15" s="36" t="s">
        <v>31</v>
      </c>
      <c r="C15" s="37">
        <f t="shared" si="1"/>
        <v>0</v>
      </c>
      <c r="D15" s="38"/>
      <c r="E15" s="38"/>
      <c r="F15" s="38"/>
      <c r="G15" s="38"/>
      <c r="H15" s="38"/>
      <c r="I15" s="38"/>
      <c r="J15" s="40"/>
      <c r="K15" s="41"/>
      <c r="L15" s="38"/>
      <c r="M15" s="38"/>
      <c r="N15" s="38"/>
      <c r="O15" s="33"/>
    </row>
    <row r="16" spans="1:28" ht="39.75" customHeight="1" x14ac:dyDescent="0.45">
      <c r="B16" s="21" t="s">
        <v>32</v>
      </c>
      <c r="C16" s="22">
        <f>SUM(D16:O16)</f>
        <v>372430.74999999994</v>
      </c>
      <c r="D16" s="42">
        <f>SUM(D17:D25)</f>
        <v>0</v>
      </c>
      <c r="E16" s="24">
        <f>E17+E18+E19+E20+E21+E22+E23+E24+E25</f>
        <v>0</v>
      </c>
      <c r="F16" s="24">
        <f>F17+F18+F19+F20+F21+F22+F23+F24+F25</f>
        <v>10450</v>
      </c>
      <c r="G16" s="43">
        <f>+G17+G19+G20+G21+G23</f>
        <v>10450</v>
      </c>
      <c r="H16" s="24">
        <f>+H17+H18+H19+H20+H21+H23+H24</f>
        <v>31599.489999999998</v>
      </c>
      <c r="I16" s="24">
        <f>+I17+I18+I19+I20+I21+I22+I23+I24+I25</f>
        <v>34920.97</v>
      </c>
      <c r="J16" s="24">
        <f>+J17+J18+J19+J20+J21+J23+J24</f>
        <v>50415.49</v>
      </c>
      <c r="K16" s="24">
        <f>+K17+K18+K19+K20+K21+K22+K23+K24+K25</f>
        <v>70403.58</v>
      </c>
      <c r="L16" s="24">
        <f>+L17+L22+L25+L18+L19+L20+L21+L23+L24</f>
        <v>41002.43</v>
      </c>
      <c r="M16" s="24">
        <f>M17+M19+M20+M21+M23+M25+M24</f>
        <v>55445.67</v>
      </c>
      <c r="N16" s="39">
        <f>+N17+N19+N23+N20+N21+N18+O17</f>
        <v>67743.12</v>
      </c>
      <c r="O16" s="39">
        <f>+O17+O18+O19+O20+O21+O22+O23+O25</f>
        <v>0</v>
      </c>
    </row>
    <row r="17" spans="2:16" ht="54.75" customHeight="1" x14ac:dyDescent="0.45">
      <c r="B17" s="28" t="s">
        <v>33</v>
      </c>
      <c r="C17" s="29"/>
      <c r="D17" s="34"/>
      <c r="E17" s="31"/>
      <c r="F17" s="31"/>
      <c r="G17" s="35"/>
      <c r="H17" s="44"/>
      <c r="I17" s="31">
        <v>3820.97</v>
      </c>
      <c r="J17" s="31">
        <v>3722.67</v>
      </c>
      <c r="K17" s="31">
        <v>10223.719999999999</v>
      </c>
      <c r="L17" s="31">
        <v>3697.93</v>
      </c>
      <c r="M17" s="31">
        <v>10413.17</v>
      </c>
      <c r="N17" s="33">
        <v>13147.08</v>
      </c>
      <c r="O17" s="33"/>
    </row>
    <row r="18" spans="2:16" ht="51" customHeight="1" x14ac:dyDescent="0.45">
      <c r="B18" s="28" t="s">
        <v>34</v>
      </c>
      <c r="C18" s="29"/>
      <c r="D18" s="34"/>
      <c r="E18" s="44"/>
      <c r="F18" s="31"/>
      <c r="G18" s="35"/>
      <c r="H18" s="31"/>
      <c r="I18" s="31"/>
      <c r="J18" s="31"/>
      <c r="K18" s="31"/>
      <c r="L18" s="31"/>
      <c r="M18" s="31"/>
      <c r="N18" s="33"/>
      <c r="O18" s="33"/>
    </row>
    <row r="19" spans="2:16" ht="26.25" customHeight="1" x14ac:dyDescent="0.45">
      <c r="B19" s="28" t="s">
        <v>35</v>
      </c>
      <c r="C19" s="29"/>
      <c r="D19" s="34"/>
      <c r="E19" s="31"/>
      <c r="F19" s="31"/>
      <c r="G19" s="35"/>
      <c r="H19" s="31"/>
      <c r="I19" s="31">
        <v>20650</v>
      </c>
      <c r="J19" s="31">
        <v>23150</v>
      </c>
      <c r="K19" s="31">
        <v>23650</v>
      </c>
      <c r="L19" s="31">
        <v>24850</v>
      </c>
      <c r="M19" s="31">
        <v>28550</v>
      </c>
      <c r="N19" s="45">
        <v>31012.5</v>
      </c>
      <c r="O19" s="33"/>
    </row>
    <row r="20" spans="2:16" ht="25.5" customHeight="1" x14ac:dyDescent="0.45">
      <c r="B20" s="28" t="s">
        <v>36</v>
      </c>
      <c r="C20" s="29"/>
      <c r="D20" s="34"/>
      <c r="E20" s="31"/>
      <c r="F20" s="31">
        <v>10450</v>
      </c>
      <c r="G20" s="35">
        <v>10450</v>
      </c>
      <c r="H20" s="31">
        <v>10450</v>
      </c>
      <c r="I20" s="31">
        <v>10450</v>
      </c>
      <c r="J20" s="31">
        <v>12350</v>
      </c>
      <c r="K20" s="31">
        <v>10450</v>
      </c>
      <c r="L20" s="31">
        <v>10450</v>
      </c>
      <c r="M20" s="31">
        <v>10450</v>
      </c>
      <c r="N20" s="33">
        <v>10450</v>
      </c>
      <c r="O20" s="33"/>
    </row>
    <row r="21" spans="2:16" ht="26.25" customHeight="1" x14ac:dyDescent="0.45">
      <c r="B21" s="28" t="s">
        <v>37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38</v>
      </c>
      <c r="C22" s="29"/>
      <c r="D22" s="34"/>
      <c r="E22" s="31"/>
      <c r="F22" s="31"/>
      <c r="G22" s="35"/>
      <c r="H22" s="31"/>
      <c r="I22" s="31"/>
      <c r="J22" s="31"/>
      <c r="K22" s="31"/>
      <c r="L22" s="31"/>
      <c r="M22" s="31"/>
      <c r="N22" s="33"/>
      <c r="O22" s="33"/>
    </row>
    <row r="23" spans="2:16" ht="26.25" customHeight="1" x14ac:dyDescent="0.45">
      <c r="B23" s="28" t="s">
        <v>39</v>
      </c>
      <c r="C23" s="29"/>
      <c r="D23" s="34"/>
      <c r="E23" s="31"/>
      <c r="F23" s="31"/>
      <c r="G23" s="35"/>
      <c r="H23" s="31">
        <v>15639.49</v>
      </c>
      <c r="I23" s="31"/>
      <c r="J23" s="31">
        <v>7155.32</v>
      </c>
      <c r="K23" s="31">
        <v>26079.86</v>
      </c>
      <c r="L23" s="31"/>
      <c r="M23" s="46"/>
      <c r="N23" s="33">
        <v>13133.54</v>
      </c>
      <c r="O23" s="47"/>
    </row>
    <row r="24" spans="2:16" ht="57" x14ac:dyDescent="0.45">
      <c r="B24" s="28" t="s">
        <v>40</v>
      </c>
      <c r="C24" s="29"/>
      <c r="D24" s="34"/>
      <c r="E24" s="44"/>
      <c r="F24" s="31"/>
      <c r="G24" s="35"/>
      <c r="H24" s="31">
        <v>5510</v>
      </c>
      <c r="I24" s="31"/>
      <c r="J24" s="31">
        <v>4037.5</v>
      </c>
      <c r="K24" s="31"/>
      <c r="L24" s="31">
        <v>2004.5</v>
      </c>
      <c r="M24" s="31">
        <v>6032.5</v>
      </c>
      <c r="N24" s="33"/>
      <c r="O24" s="33"/>
    </row>
    <row r="25" spans="2:16" ht="57" x14ac:dyDescent="0.45">
      <c r="B25" s="28" t="s">
        <v>41</v>
      </c>
      <c r="C25" s="29"/>
      <c r="D25" s="34"/>
      <c r="E25" s="31"/>
      <c r="F25" s="31"/>
      <c r="G25" s="32"/>
      <c r="H25" s="31"/>
      <c r="I25" s="31"/>
      <c r="J25" s="31"/>
      <c r="K25" s="31"/>
      <c r="L25" s="31"/>
      <c r="M25" s="31"/>
      <c r="N25" s="33"/>
      <c r="O25" s="33"/>
    </row>
    <row r="26" spans="2:16" ht="26.25" customHeight="1" x14ac:dyDescent="0.45">
      <c r="B26" s="21" t="s">
        <v>42</v>
      </c>
      <c r="C26" s="22">
        <f>SUM(D26:O26)</f>
        <v>2190027.67</v>
      </c>
      <c r="D26" s="42">
        <f>SUM(D27:D35)</f>
        <v>0</v>
      </c>
      <c r="E26" s="24">
        <f>E27+E28+E29+E31+E30+E32+E33+E35</f>
        <v>0</v>
      </c>
      <c r="F26" s="24">
        <f>F27+F28+F29+F30+F31+F32+F33+F35</f>
        <v>76338.36</v>
      </c>
      <c r="G26" s="24">
        <f>G27+G28+G29+G30+G31+G32+G33+G35</f>
        <v>136977.24</v>
      </c>
      <c r="H26" s="24">
        <f>H29+H30+H31+H32+H33+H35++H27+H28</f>
        <v>64836.090000000004</v>
      </c>
      <c r="I26" s="24">
        <f>I27+I33+I35+I30</f>
        <v>276894.78999999998</v>
      </c>
      <c r="J26" s="24">
        <f>+J29+J33+J35+J30+J27</f>
        <v>299042.32</v>
      </c>
      <c r="K26" s="24">
        <f>+K27+K29+K33+K35+K30</f>
        <v>349097.16000000003</v>
      </c>
      <c r="L26" s="24">
        <f>L27+L33+L35+L28+L29+L30+L31+L32</f>
        <v>337836.20999999996</v>
      </c>
      <c r="M26" s="24">
        <f>M27+M33+M35+M30</f>
        <v>289726.41000000003</v>
      </c>
      <c r="N26" s="39">
        <f>+N27+N33+N35+N29+N30</f>
        <v>359279.08999999997</v>
      </c>
      <c r="O26" s="39">
        <f>+O27+O29+O31+O33+O35</f>
        <v>0</v>
      </c>
      <c r="P26" s="42"/>
    </row>
    <row r="27" spans="2:16" ht="26.25" customHeight="1" x14ac:dyDescent="0.45">
      <c r="B27" s="28" t="s">
        <v>43</v>
      </c>
      <c r="C27" s="29"/>
      <c r="D27" s="34"/>
      <c r="E27" s="31"/>
      <c r="F27" s="31">
        <v>40341.26</v>
      </c>
      <c r="G27" s="35">
        <v>117612.9</v>
      </c>
      <c r="H27" s="31">
        <v>38959.22</v>
      </c>
      <c r="I27" s="31">
        <v>72174.87</v>
      </c>
      <c r="J27" s="31">
        <v>83108.570000000007</v>
      </c>
      <c r="K27" s="31">
        <v>97032.74</v>
      </c>
      <c r="L27" s="31">
        <v>98801.43</v>
      </c>
      <c r="M27" s="31">
        <v>105134.79</v>
      </c>
      <c r="N27" s="33">
        <v>73237.149999999994</v>
      </c>
      <c r="O27" s="33"/>
    </row>
    <row r="28" spans="2:16" ht="26.25" customHeight="1" x14ac:dyDescent="0.45">
      <c r="B28" s="28" t="s">
        <v>44</v>
      </c>
      <c r="C28" s="29"/>
      <c r="D28" s="34"/>
      <c r="E28" s="31"/>
      <c r="F28" s="31"/>
      <c r="G28" s="35"/>
      <c r="H28" s="31">
        <v>6860</v>
      </c>
      <c r="I28" s="31"/>
      <c r="J28" s="31"/>
      <c r="K28" s="31"/>
      <c r="L28" s="31"/>
      <c r="M28" s="31"/>
      <c r="N28" s="33"/>
      <c r="O28" s="33"/>
    </row>
    <row r="29" spans="2:16" ht="26.25" customHeight="1" x14ac:dyDescent="0.45">
      <c r="B29" s="28" t="s">
        <v>45</v>
      </c>
      <c r="C29" s="29"/>
      <c r="D29" s="34"/>
      <c r="E29" s="31"/>
      <c r="F29" s="31">
        <v>2777.08</v>
      </c>
      <c r="G29" s="35"/>
      <c r="H29" s="31"/>
      <c r="I29" s="31"/>
      <c r="J29" s="31"/>
      <c r="K29" s="31"/>
      <c r="L29" s="31"/>
      <c r="M29" s="31"/>
      <c r="N29" s="45"/>
      <c r="O29" s="33"/>
    </row>
    <row r="30" spans="2:16" ht="26.25" customHeight="1" x14ac:dyDescent="0.45">
      <c r="B30" s="28" t="s">
        <v>46</v>
      </c>
      <c r="C30" s="29"/>
      <c r="D30" s="34"/>
      <c r="E30" s="31"/>
      <c r="F30" s="31"/>
      <c r="G30" s="35"/>
      <c r="H30" s="31"/>
      <c r="I30" s="31">
        <v>107538.34</v>
      </c>
      <c r="J30" s="31">
        <v>83292.72</v>
      </c>
      <c r="K30" s="31">
        <v>120120.74</v>
      </c>
      <c r="L30" s="31">
        <v>94122.66</v>
      </c>
      <c r="M30" s="31">
        <v>99278.22</v>
      </c>
      <c r="N30" s="33">
        <v>95500</v>
      </c>
      <c r="O30" s="33"/>
    </row>
    <row r="31" spans="2:16" ht="26.25" customHeight="1" x14ac:dyDescent="0.45">
      <c r="B31" s="28" t="s">
        <v>47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3"/>
    </row>
    <row r="32" spans="2:16" ht="26.25" customHeight="1" x14ac:dyDescent="0.45">
      <c r="B32" s="28" t="s">
        <v>48</v>
      </c>
      <c r="C32" s="29"/>
      <c r="D32" s="34"/>
      <c r="E32" s="31"/>
      <c r="F32" s="31"/>
      <c r="G32" s="35"/>
      <c r="H32" s="31"/>
      <c r="I32" s="31"/>
      <c r="J32" s="31"/>
      <c r="K32" s="31"/>
      <c r="L32" s="31"/>
      <c r="M32" s="31"/>
      <c r="N32" s="33"/>
      <c r="O32" s="39"/>
    </row>
    <row r="33" spans="2:16" ht="26.25" customHeight="1" x14ac:dyDescent="0.45">
      <c r="B33" s="28" t="s">
        <v>49</v>
      </c>
      <c r="C33" s="29"/>
      <c r="D33" s="34"/>
      <c r="E33" s="31"/>
      <c r="F33" s="31">
        <v>21162.959999999999</v>
      </c>
      <c r="G33" s="35">
        <v>3830.09</v>
      </c>
      <c r="H33" s="31">
        <v>12736.44</v>
      </c>
      <c r="I33" s="31">
        <v>89910</v>
      </c>
      <c r="J33" s="31">
        <v>102716.62</v>
      </c>
      <c r="K33" s="31">
        <v>99749.21</v>
      </c>
      <c r="L33" s="31">
        <v>105514.82</v>
      </c>
      <c r="M33" s="31">
        <v>36764.85</v>
      </c>
      <c r="N33" s="33">
        <v>131974</v>
      </c>
      <c r="O33" s="33"/>
    </row>
    <row r="34" spans="2:16" s="1" customFormat="1" ht="78.75" hidden="1" x14ac:dyDescent="0.25">
      <c r="B34" s="36" t="s">
        <v>50</v>
      </c>
      <c r="C34" s="37">
        <f t="shared" si="1"/>
        <v>0</v>
      </c>
      <c r="D34" s="38">
        <v>0</v>
      </c>
      <c r="E34" s="38">
        <v>0</v>
      </c>
      <c r="F34" s="38">
        <v>0</v>
      </c>
      <c r="G34" s="38">
        <v>0</v>
      </c>
      <c r="H34" s="38">
        <v>0</v>
      </c>
      <c r="I34" s="38">
        <v>0</v>
      </c>
      <c r="J34" s="38">
        <v>0</v>
      </c>
      <c r="K34" s="38">
        <v>0</v>
      </c>
      <c r="L34" s="38">
        <v>0</v>
      </c>
      <c r="M34" s="38">
        <v>0</v>
      </c>
      <c r="N34" s="31"/>
      <c r="O34" s="33"/>
    </row>
    <row r="35" spans="2:16" ht="26.25" customHeight="1" x14ac:dyDescent="0.45">
      <c r="B35" s="28" t="s">
        <v>51</v>
      </c>
      <c r="C35" s="29"/>
      <c r="D35" s="34"/>
      <c r="E35" s="31"/>
      <c r="F35" s="31">
        <v>12057.06</v>
      </c>
      <c r="G35" s="35">
        <v>15534.25</v>
      </c>
      <c r="H35" s="31">
        <v>6280.43</v>
      </c>
      <c r="I35" s="31">
        <v>7271.58</v>
      </c>
      <c r="J35" s="31">
        <v>29924.41</v>
      </c>
      <c r="K35" s="31">
        <v>32194.47</v>
      </c>
      <c r="L35" s="31">
        <v>39397.300000000003</v>
      </c>
      <c r="M35" s="31">
        <v>48548.55</v>
      </c>
      <c r="N35" s="33">
        <v>58567.94</v>
      </c>
      <c r="O35" s="47"/>
    </row>
    <row r="36" spans="2:16" s="1" customFormat="1" hidden="1" x14ac:dyDescent="0.25">
      <c r="B36" s="48" t="s">
        <v>52</v>
      </c>
      <c r="C36" s="49">
        <f t="shared" si="1"/>
        <v>609496.02</v>
      </c>
      <c r="D36" s="50">
        <f>SUM(D37:D43)</f>
        <v>0</v>
      </c>
      <c r="E36" s="51">
        <f t="shared" ref="E36:P36" si="2">SUM(E37:E43)</f>
        <v>0</v>
      </c>
      <c r="F36" s="51">
        <f t="shared" si="2"/>
        <v>0</v>
      </c>
      <c r="G36" s="50">
        <f t="shared" si="2"/>
        <v>0</v>
      </c>
      <c r="H36" s="51">
        <f t="shared" si="2"/>
        <v>0</v>
      </c>
      <c r="I36" s="51">
        <f t="shared" si="2"/>
        <v>0</v>
      </c>
      <c r="J36" s="51">
        <f t="shared" si="2"/>
        <v>0</v>
      </c>
      <c r="K36" s="51">
        <f t="shared" si="2"/>
        <v>0</v>
      </c>
      <c r="L36" s="51">
        <f t="shared" si="2"/>
        <v>0</v>
      </c>
      <c r="M36" s="51">
        <f t="shared" si="2"/>
        <v>0</v>
      </c>
      <c r="N36" s="31">
        <v>609496.02</v>
      </c>
      <c r="O36" s="47"/>
      <c r="P36" s="52">
        <f t="shared" si="2"/>
        <v>0</v>
      </c>
    </row>
    <row r="37" spans="2:16" s="1" customFormat="1" ht="52.5" hidden="1" x14ac:dyDescent="0.25">
      <c r="B37" s="36" t="s">
        <v>53</v>
      </c>
      <c r="C37" s="37">
        <f t="shared" si="1"/>
        <v>256287.76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31">
        <v>216847.87</v>
      </c>
      <c r="O37" s="47">
        <v>39439.89</v>
      </c>
      <c r="P37" s="38">
        <v>0</v>
      </c>
    </row>
    <row r="38" spans="2:16" s="1" customFormat="1" ht="52.5" hidden="1" x14ac:dyDescent="0.25">
      <c r="B38" s="36" t="s">
        <v>54</v>
      </c>
      <c r="C38" s="37">
        <f t="shared" si="1"/>
        <v>585504.57000000007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24">
        <v>585504.57000000007</v>
      </c>
      <c r="O38" s="47"/>
      <c r="P38" s="38">
        <v>0</v>
      </c>
    </row>
    <row r="39" spans="2:16" s="1" customFormat="1" ht="52.5" hidden="1" x14ac:dyDescent="0.25">
      <c r="B39" s="36" t="s">
        <v>55</v>
      </c>
      <c r="C39" s="37">
        <f t="shared" si="1"/>
        <v>257841.38999999998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>
        <v>238341.96</v>
      </c>
      <c r="O39" s="47">
        <v>19499.43</v>
      </c>
      <c r="P39" s="38">
        <v>0</v>
      </c>
    </row>
    <row r="40" spans="2:16" s="1" customFormat="1" ht="52.5" hidden="1" x14ac:dyDescent="0.25">
      <c r="B40" s="36" t="s">
        <v>56</v>
      </c>
      <c r="C40" s="37">
        <f t="shared" si="1"/>
        <v>4944492.34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53">
        <v>4944492.34</v>
      </c>
      <c r="P40" s="38">
        <v>0</v>
      </c>
    </row>
    <row r="41" spans="2:16" s="1" customFormat="1" ht="52.5" hidden="1" x14ac:dyDescent="0.25">
      <c r="B41" s="36" t="s">
        <v>57</v>
      </c>
      <c r="C41" s="37">
        <f t="shared" si="1"/>
        <v>0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1"/>
      <c r="O41" s="38">
        <v>0</v>
      </c>
      <c r="P41" s="38">
        <v>0</v>
      </c>
    </row>
    <row r="42" spans="2:16" s="1" customFormat="1" ht="52.5" hidden="1" x14ac:dyDescent="0.25">
      <c r="B42" s="36" t="s">
        <v>58</v>
      </c>
      <c r="C42" s="37">
        <f t="shared" si="1"/>
        <v>85431.47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4">
        <v>85431.47</v>
      </c>
      <c r="O42" s="38">
        <v>0</v>
      </c>
      <c r="P42" s="38">
        <v>0</v>
      </c>
    </row>
    <row r="43" spans="2:16" s="1" customFormat="1" ht="52.5" hidden="1" x14ac:dyDescent="0.25">
      <c r="B43" s="36" t="s">
        <v>59</v>
      </c>
      <c r="C43" s="37">
        <f t="shared" si="1"/>
        <v>80081.58</v>
      </c>
      <c r="D43" s="38">
        <v>0</v>
      </c>
      <c r="E43" s="38">
        <v>0</v>
      </c>
      <c r="F43" s="38">
        <v>0</v>
      </c>
      <c r="G43" s="38">
        <v>0</v>
      </c>
      <c r="H43" s="38">
        <v>0</v>
      </c>
      <c r="I43" s="38">
        <v>0</v>
      </c>
      <c r="J43" s="38">
        <v>0</v>
      </c>
      <c r="K43" s="38">
        <v>0</v>
      </c>
      <c r="L43" s="38">
        <v>0</v>
      </c>
      <c r="M43" s="38">
        <v>0</v>
      </c>
      <c r="N43" s="31">
        <v>80081.58</v>
      </c>
      <c r="O43" s="38">
        <v>0</v>
      </c>
      <c r="P43" s="38">
        <v>0</v>
      </c>
    </row>
    <row r="44" spans="2:16" s="1" customFormat="1" hidden="1" x14ac:dyDescent="0.25">
      <c r="B44" s="48" t="s">
        <v>60</v>
      </c>
      <c r="C44" s="49">
        <f t="shared" si="1"/>
        <v>0</v>
      </c>
      <c r="D44" s="50">
        <f>SUM(D45:D51)</f>
        <v>0</v>
      </c>
      <c r="E44" s="51">
        <f t="shared" ref="E44:P44" si="3">SUM(E45:E51)</f>
        <v>0</v>
      </c>
      <c r="F44" s="51">
        <f t="shared" si="3"/>
        <v>0</v>
      </c>
      <c r="G44" s="50">
        <f t="shared" si="3"/>
        <v>0</v>
      </c>
      <c r="H44" s="51">
        <f t="shared" si="3"/>
        <v>0</v>
      </c>
      <c r="I44" s="51">
        <f t="shared" si="3"/>
        <v>0</v>
      </c>
      <c r="J44" s="51">
        <f t="shared" si="3"/>
        <v>0</v>
      </c>
      <c r="K44" s="51">
        <f t="shared" si="3"/>
        <v>0</v>
      </c>
      <c r="L44" s="51">
        <f t="shared" si="3"/>
        <v>0</v>
      </c>
      <c r="M44" s="51">
        <f t="shared" si="3"/>
        <v>0</v>
      </c>
      <c r="N44" s="31"/>
      <c r="O44" s="51">
        <f t="shared" si="3"/>
        <v>0</v>
      </c>
      <c r="P44" s="52">
        <f t="shared" si="3"/>
        <v>0</v>
      </c>
    </row>
    <row r="45" spans="2:16" s="1" customFormat="1" ht="52.5" hidden="1" x14ac:dyDescent="0.25">
      <c r="B45" s="36" t="s">
        <v>61</v>
      </c>
      <c r="C45" s="37">
        <f t="shared" si="1"/>
        <v>181649.56</v>
      </c>
      <c r="D45" s="38">
        <v>0</v>
      </c>
      <c r="E45" s="54"/>
      <c r="F45" s="54"/>
      <c r="G45" s="55"/>
      <c r="H45" s="54"/>
      <c r="I45" s="54"/>
      <c r="J45" s="54"/>
      <c r="K45" s="54"/>
      <c r="L45" s="54"/>
      <c r="M45" s="54"/>
      <c r="N45" s="31">
        <v>181649.56</v>
      </c>
      <c r="O45" s="54"/>
    </row>
    <row r="46" spans="2:16" s="1" customFormat="1" ht="52.5" hidden="1" x14ac:dyDescent="0.25">
      <c r="B46" s="36" t="s">
        <v>62</v>
      </c>
      <c r="C46" s="37">
        <f t="shared" si="1"/>
        <v>3789412.59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56">
        <v>3789412.59</v>
      </c>
      <c r="O46" s="54"/>
    </row>
    <row r="47" spans="2:16" s="1" customFormat="1" ht="52.5" hidden="1" x14ac:dyDescent="0.25">
      <c r="B47" s="36" t="s">
        <v>63</v>
      </c>
      <c r="C47" s="37">
        <f t="shared" si="1"/>
        <v>0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31"/>
      <c r="O47" s="54"/>
    </row>
    <row r="48" spans="2:16" s="1" customFormat="1" ht="52.5" hidden="1" x14ac:dyDescent="0.25">
      <c r="B48" s="36" t="s">
        <v>64</v>
      </c>
      <c r="C48" s="37">
        <f t="shared" si="1"/>
        <v>3789412.59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7">
        <v>3789412.59</v>
      </c>
      <c r="O48" s="54"/>
    </row>
    <row r="49" spans="2:16" s="1" customFormat="1" ht="52.5" hidden="1" x14ac:dyDescent="0.25">
      <c r="B49" s="36" t="s">
        <v>65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66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s="1" customFormat="1" ht="52.5" hidden="1" x14ac:dyDescent="0.25">
      <c r="B51" s="36" t="s">
        <v>67</v>
      </c>
      <c r="C51" s="37">
        <f t="shared" si="1"/>
        <v>0</v>
      </c>
      <c r="D51" s="38">
        <v>0</v>
      </c>
      <c r="E51" s="54">
        <v>0</v>
      </c>
      <c r="F51" s="54">
        <v>0</v>
      </c>
      <c r="G51" s="54">
        <v>0</v>
      </c>
      <c r="H51" s="54">
        <v>0</v>
      </c>
      <c r="I51" s="54">
        <v>0</v>
      </c>
      <c r="J51" s="54">
        <v>0</v>
      </c>
      <c r="K51" s="54">
        <v>0</v>
      </c>
      <c r="L51" s="54">
        <v>0</v>
      </c>
      <c r="M51" s="54">
        <v>0</v>
      </c>
      <c r="N51" s="54">
        <v>0</v>
      </c>
      <c r="O51" s="54"/>
    </row>
    <row r="52" spans="2:16" ht="26.25" customHeight="1" x14ac:dyDescent="0.45">
      <c r="B52" s="21" t="s">
        <v>68</v>
      </c>
      <c r="C52" s="22">
        <f t="shared" si="1"/>
        <v>71845.98</v>
      </c>
      <c r="D52" s="42">
        <f>SUM(D53:D61)</f>
        <v>0</v>
      </c>
      <c r="E52" s="24">
        <f>E53+E54+E55+E56+E57+E58+E60</f>
        <v>0</v>
      </c>
      <c r="F52" s="24">
        <f>F53+F54+F55+F56+F57+F58+F60</f>
        <v>0</v>
      </c>
      <c r="G52" s="43">
        <f>G53+G54+G55+G60+G56</f>
        <v>0</v>
      </c>
      <c r="H52" s="24">
        <f>+H60</f>
        <v>0</v>
      </c>
      <c r="I52" s="24">
        <f>I53+I56+I57+I60</f>
        <v>0</v>
      </c>
      <c r="J52" s="24">
        <f>+J60</f>
        <v>0</v>
      </c>
      <c r="K52" s="24">
        <f>K53+K56+K57+K60</f>
        <v>0</v>
      </c>
      <c r="L52" s="24">
        <f>L53+L56+L57+L60</f>
        <v>0</v>
      </c>
      <c r="M52" s="24">
        <f>M53+M56+M57+M60</f>
        <v>71845.98</v>
      </c>
      <c r="N52" s="39"/>
      <c r="O52" s="24">
        <f>O53+O56+O57+O60</f>
        <v>0</v>
      </c>
      <c r="P52" s="42"/>
    </row>
    <row r="53" spans="2:16" ht="26.25" customHeight="1" x14ac:dyDescent="0.45">
      <c r="B53" s="28" t="s">
        <v>69</v>
      </c>
      <c r="C53" s="29"/>
      <c r="D53" s="34"/>
      <c r="E53" s="31"/>
      <c r="F53" s="31"/>
      <c r="G53" s="32"/>
      <c r="H53" s="31"/>
      <c r="I53" s="31"/>
      <c r="J53" s="31"/>
      <c r="K53" s="31"/>
      <c r="L53" s="31"/>
      <c r="M53" s="31">
        <v>24156.14</v>
      </c>
      <c r="N53" s="33"/>
      <c r="O53" s="31"/>
    </row>
    <row r="54" spans="2:16" ht="26.25" customHeight="1" x14ac:dyDescent="0.45">
      <c r="B54" s="28" t="s">
        <v>70</v>
      </c>
      <c r="C54" s="29"/>
      <c r="D54" s="34"/>
      <c r="E54" s="34"/>
      <c r="F54" s="34"/>
      <c r="G54" s="58"/>
      <c r="H54" s="34"/>
      <c r="I54" s="34"/>
      <c r="J54" s="34"/>
      <c r="K54" s="31"/>
      <c r="L54" s="31"/>
      <c r="M54" s="31"/>
      <c r="N54" s="33"/>
      <c r="O54" s="31"/>
    </row>
    <row r="55" spans="2:16" ht="26.25" customHeight="1" x14ac:dyDescent="0.45">
      <c r="B55" s="28" t="s">
        <v>71</v>
      </c>
      <c r="C55" s="29"/>
      <c r="D55" s="34"/>
      <c r="E55" s="34"/>
      <c r="F55" s="34"/>
      <c r="G55" s="58"/>
      <c r="H55" s="34"/>
      <c r="I55" s="34"/>
      <c r="J55" s="34"/>
      <c r="K55" s="34"/>
      <c r="L55" s="34"/>
      <c r="M55" s="31"/>
      <c r="N55" s="47"/>
      <c r="O55" s="34"/>
    </row>
    <row r="56" spans="2:16" ht="26.25" customHeight="1" x14ac:dyDescent="0.45">
      <c r="B56" s="28" t="s">
        <v>72</v>
      </c>
      <c r="C56" s="29"/>
      <c r="D56" s="34"/>
      <c r="E56" s="34"/>
      <c r="F56" s="34"/>
      <c r="G56" s="32"/>
      <c r="H56" s="31"/>
      <c r="I56" s="31"/>
      <c r="J56" s="31"/>
      <c r="K56" s="34"/>
      <c r="L56" s="34"/>
      <c r="M56" s="34"/>
      <c r="N56" s="47"/>
      <c r="O56" s="34"/>
    </row>
    <row r="57" spans="2:16" ht="26.25" customHeight="1" x14ac:dyDescent="0.45">
      <c r="B57" s="28" t="s">
        <v>73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>
        <v>47689.84</v>
      </c>
      <c r="N57" s="47"/>
      <c r="O57" s="26"/>
    </row>
    <row r="58" spans="2:16" ht="26.25" customHeight="1" x14ac:dyDescent="0.45">
      <c r="B58" s="28" t="s">
        <v>74</v>
      </c>
      <c r="C58" s="29"/>
      <c r="D58" s="34"/>
      <c r="E58" s="34"/>
      <c r="F58" s="34"/>
      <c r="G58" s="58"/>
      <c r="H58" s="34"/>
      <c r="I58" s="31"/>
      <c r="J58" s="31"/>
      <c r="K58" s="31"/>
      <c r="L58" s="31"/>
      <c r="M58" s="31"/>
      <c r="N58" s="47"/>
      <c r="O58" s="33"/>
    </row>
    <row r="59" spans="2:16" s="1" customFormat="1" hidden="1" x14ac:dyDescent="0.25">
      <c r="B59" s="36" t="s">
        <v>75</v>
      </c>
      <c r="C59" s="37">
        <f t="shared" si="1"/>
        <v>843000</v>
      </c>
      <c r="D59" s="38">
        <v>0</v>
      </c>
      <c r="E59" s="38">
        <v>0</v>
      </c>
      <c r="F59" s="38">
        <v>0</v>
      </c>
      <c r="G59" s="38">
        <v>0</v>
      </c>
      <c r="H59" s="38">
        <v>0</v>
      </c>
      <c r="I59" s="54">
        <v>0</v>
      </c>
      <c r="J59" s="54">
        <v>0</v>
      </c>
      <c r="K59" s="54">
        <v>0</v>
      </c>
      <c r="L59" s="54">
        <v>0</v>
      </c>
      <c r="M59" s="54"/>
      <c r="N59" s="38">
        <v>0</v>
      </c>
      <c r="O59" s="33">
        <v>843000</v>
      </c>
    </row>
    <row r="60" spans="2:16" ht="26.25" customHeight="1" x14ac:dyDescent="0.45">
      <c r="B60" s="28" t="s">
        <v>76</v>
      </c>
      <c r="C60" s="29"/>
      <c r="D60" s="34"/>
      <c r="E60" s="34"/>
      <c r="F60" s="34"/>
      <c r="G60" s="58"/>
      <c r="H60" s="59"/>
      <c r="I60" s="31"/>
      <c r="J60" s="31"/>
      <c r="K60" s="31"/>
      <c r="L60" s="31"/>
      <c r="M60" s="31"/>
      <c r="N60" s="47"/>
      <c r="O60" s="39"/>
    </row>
    <row r="61" spans="2:16" s="1" customFormat="1" ht="52.5" hidden="1" x14ac:dyDescent="0.25">
      <c r="B61" s="36" t="s">
        <v>77</v>
      </c>
      <c r="C61" s="37">
        <f t="shared" si="1"/>
        <v>48877.54</v>
      </c>
      <c r="D61" s="38">
        <v>0</v>
      </c>
      <c r="E61" s="38">
        <v>0</v>
      </c>
      <c r="F61" s="38">
        <v>0</v>
      </c>
      <c r="G61" s="38">
        <v>0</v>
      </c>
      <c r="H61" s="38">
        <v>0</v>
      </c>
      <c r="I61" s="38">
        <v>0</v>
      </c>
      <c r="J61" s="38">
        <v>0</v>
      </c>
      <c r="K61" s="38">
        <v>0</v>
      </c>
      <c r="L61" s="38">
        <v>0</v>
      </c>
      <c r="M61" s="38">
        <v>0</v>
      </c>
      <c r="N61" s="38">
        <v>0</v>
      </c>
      <c r="O61" s="33">
        <v>48877.54</v>
      </c>
      <c r="P61" s="38">
        <v>0</v>
      </c>
    </row>
    <row r="62" spans="2:16" s="1" customFormat="1" hidden="1" x14ac:dyDescent="0.25">
      <c r="B62" s="48" t="s">
        <v>78</v>
      </c>
      <c r="C62" s="49">
        <f t="shared" si="1"/>
        <v>0</v>
      </c>
      <c r="D62" s="50">
        <f>SUM(D63:D66)</f>
        <v>0</v>
      </c>
      <c r="E62" s="51">
        <f t="shared" ref="E62:P62" si="4">SUM(E63:E66)</f>
        <v>0</v>
      </c>
      <c r="F62" s="51">
        <f t="shared" si="4"/>
        <v>0</v>
      </c>
      <c r="G62" s="50">
        <f t="shared" si="4"/>
        <v>0</v>
      </c>
      <c r="H62" s="51">
        <f t="shared" si="4"/>
        <v>0</v>
      </c>
      <c r="I62" s="51">
        <f t="shared" si="4"/>
        <v>0</v>
      </c>
      <c r="J62" s="51">
        <f t="shared" si="4"/>
        <v>0</v>
      </c>
      <c r="K62" s="51">
        <f t="shared" si="4"/>
        <v>0</v>
      </c>
      <c r="L62" s="51">
        <f t="shared" si="4"/>
        <v>0</v>
      </c>
      <c r="M62" s="51">
        <f t="shared" si="4"/>
        <v>0</v>
      </c>
      <c r="N62" s="51">
        <f t="shared" si="4"/>
        <v>0</v>
      </c>
      <c r="O62" s="33"/>
      <c r="P62" s="52">
        <f t="shared" si="4"/>
        <v>0</v>
      </c>
    </row>
    <row r="63" spans="2:16" s="1" customFormat="1" hidden="1" x14ac:dyDescent="0.25">
      <c r="B63" s="36" t="s">
        <v>79</v>
      </c>
      <c r="C63" s="37">
        <f t="shared" si="1"/>
        <v>6300</v>
      </c>
      <c r="D63" s="38">
        <v>0</v>
      </c>
      <c r="E63" s="54"/>
      <c r="F63" s="54"/>
      <c r="G63" s="55"/>
      <c r="H63" s="54"/>
      <c r="I63" s="54"/>
      <c r="J63" s="54"/>
      <c r="K63" s="54"/>
      <c r="L63" s="54"/>
      <c r="M63" s="54"/>
      <c r="N63" s="54"/>
      <c r="O63" s="26">
        <v>6300</v>
      </c>
    </row>
    <row r="64" spans="2:16" s="1" customFormat="1" hidden="1" x14ac:dyDescent="0.25">
      <c r="B64" s="36" t="s">
        <v>80</v>
      </c>
      <c r="C64" s="37">
        <f t="shared" si="1"/>
        <v>37800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37800</v>
      </c>
    </row>
    <row r="65" spans="2:16" s="1" customFormat="1" ht="52.5" hidden="1" x14ac:dyDescent="0.25">
      <c r="B65" s="36" t="s">
        <v>81</v>
      </c>
      <c r="C65" s="37">
        <f t="shared" si="1"/>
        <v>539983.34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539983.34</v>
      </c>
    </row>
    <row r="66" spans="2:16" s="1" customFormat="1" ht="78.75" hidden="1" x14ac:dyDescent="0.25">
      <c r="B66" s="36" t="s">
        <v>82</v>
      </c>
      <c r="C66" s="37">
        <f t="shared" si="1"/>
        <v>72058.92</v>
      </c>
      <c r="D66" s="38">
        <v>0</v>
      </c>
      <c r="E66" s="38">
        <v>0</v>
      </c>
      <c r="F66" s="38">
        <v>0</v>
      </c>
      <c r="G66" s="38">
        <v>0</v>
      </c>
      <c r="H66" s="38">
        <v>0</v>
      </c>
      <c r="I66" s="38">
        <v>0</v>
      </c>
      <c r="J66" s="38">
        <v>0</v>
      </c>
      <c r="K66" s="38">
        <v>0</v>
      </c>
      <c r="L66" s="38">
        <v>0</v>
      </c>
      <c r="M66" s="38">
        <v>0</v>
      </c>
      <c r="N66" s="38">
        <v>0</v>
      </c>
      <c r="O66" s="33">
        <v>72058.92</v>
      </c>
    </row>
    <row r="67" spans="2:16" s="1" customFormat="1" ht="52.5" hidden="1" x14ac:dyDescent="0.25">
      <c r="B67" s="48" t="s">
        <v>83</v>
      </c>
      <c r="C67" s="49">
        <f t="shared" si="1"/>
        <v>848597.68</v>
      </c>
      <c r="D67" s="50">
        <f>SUM(D68:D69)</f>
        <v>0</v>
      </c>
      <c r="E67" s="51">
        <f t="shared" ref="E67:P67" si="5">SUM(E68:E69)</f>
        <v>0</v>
      </c>
      <c r="F67" s="51">
        <f t="shared" si="5"/>
        <v>0</v>
      </c>
      <c r="G67" s="50">
        <f t="shared" si="5"/>
        <v>0</v>
      </c>
      <c r="H67" s="51">
        <f t="shared" si="5"/>
        <v>0</v>
      </c>
      <c r="I67" s="51">
        <f t="shared" si="5"/>
        <v>0</v>
      </c>
      <c r="J67" s="51">
        <f t="shared" si="5"/>
        <v>0</v>
      </c>
      <c r="K67" s="51">
        <f t="shared" si="5"/>
        <v>0</v>
      </c>
      <c r="L67" s="51">
        <f t="shared" si="5"/>
        <v>0</v>
      </c>
      <c r="M67" s="51">
        <f t="shared" si="5"/>
        <v>0</v>
      </c>
      <c r="N67" s="51">
        <f t="shared" si="5"/>
        <v>0</v>
      </c>
      <c r="O67" s="33">
        <v>848597.68</v>
      </c>
      <c r="P67" s="52">
        <f t="shared" si="5"/>
        <v>0</v>
      </c>
    </row>
    <row r="68" spans="2:16" s="1" customFormat="1" hidden="1" x14ac:dyDescent="0.25">
      <c r="B68" s="36" t="s">
        <v>84</v>
      </c>
      <c r="C68" s="37">
        <f t="shared" si="1"/>
        <v>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/>
      <c r="P68" s="38">
        <v>0</v>
      </c>
    </row>
    <row r="69" spans="2:16" s="1" customFormat="1" ht="52.5" hidden="1" x14ac:dyDescent="0.25">
      <c r="B69" s="36" t="s">
        <v>85</v>
      </c>
      <c r="C69" s="37">
        <f t="shared" si="1"/>
        <v>17700</v>
      </c>
      <c r="D69" s="38">
        <v>0</v>
      </c>
      <c r="E69" s="38">
        <v>0</v>
      </c>
      <c r="F69" s="38">
        <v>0</v>
      </c>
      <c r="G69" s="38">
        <v>0</v>
      </c>
      <c r="H69" s="38">
        <v>0</v>
      </c>
      <c r="I69" s="38">
        <v>0</v>
      </c>
      <c r="J69" s="38">
        <v>0</v>
      </c>
      <c r="K69" s="38">
        <v>0</v>
      </c>
      <c r="L69" s="38">
        <v>0</v>
      </c>
      <c r="M69" s="38">
        <v>0</v>
      </c>
      <c r="N69" s="38">
        <v>0</v>
      </c>
      <c r="O69" s="33">
        <v>17700</v>
      </c>
      <c r="P69" s="38">
        <v>0</v>
      </c>
    </row>
    <row r="70" spans="2:16" s="1" customFormat="1" hidden="1" x14ac:dyDescent="0.25">
      <c r="B70" s="48" t="s">
        <v>86</v>
      </c>
      <c r="C70" s="49">
        <f t="shared" si="1"/>
        <v>1249482.5899999999</v>
      </c>
      <c r="D70" s="50">
        <f>SUM(D71:D73)</f>
        <v>0</v>
      </c>
      <c r="E70" s="51">
        <f t="shared" ref="E70:P70" si="6">SUM(E71:E73)</f>
        <v>0</v>
      </c>
      <c r="F70" s="51">
        <f t="shared" si="6"/>
        <v>0</v>
      </c>
      <c r="G70" s="50">
        <f t="shared" si="6"/>
        <v>0</v>
      </c>
      <c r="H70" s="51">
        <f t="shared" si="6"/>
        <v>0</v>
      </c>
      <c r="I70" s="51">
        <f t="shared" si="6"/>
        <v>0</v>
      </c>
      <c r="J70" s="51">
        <f t="shared" si="6"/>
        <v>0</v>
      </c>
      <c r="K70" s="51">
        <f t="shared" si="6"/>
        <v>0</v>
      </c>
      <c r="L70" s="51">
        <f t="shared" si="6"/>
        <v>0</v>
      </c>
      <c r="M70" s="51">
        <f t="shared" si="6"/>
        <v>0</v>
      </c>
      <c r="N70" s="51">
        <f t="shared" si="6"/>
        <v>0</v>
      </c>
      <c r="O70" s="39">
        <v>1249482.5899999999</v>
      </c>
      <c r="P70" s="52">
        <f t="shared" si="6"/>
        <v>0</v>
      </c>
    </row>
    <row r="71" spans="2:16" s="1" customFormat="1" ht="52.5" hidden="1" x14ac:dyDescent="0.25">
      <c r="B71" s="36" t="s">
        <v>87</v>
      </c>
      <c r="C71" s="37">
        <f t="shared" si="1"/>
        <v>30792.5</v>
      </c>
      <c r="D71" s="38">
        <v>0</v>
      </c>
      <c r="E71" s="54"/>
      <c r="F71" s="54"/>
      <c r="G71" s="55"/>
      <c r="H71" s="54"/>
      <c r="I71" s="54"/>
      <c r="J71" s="54"/>
      <c r="K71" s="54"/>
      <c r="L71" s="54"/>
      <c r="M71" s="54"/>
      <c r="N71" s="54"/>
      <c r="O71" s="33">
        <v>30792.5</v>
      </c>
    </row>
    <row r="72" spans="2:16" s="1" customFormat="1" ht="52.5" hidden="1" x14ac:dyDescent="0.25">
      <c r="B72" s="36" t="s">
        <v>88</v>
      </c>
      <c r="C72" s="37">
        <f t="shared" si="1"/>
        <v>0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33"/>
      <c r="P72" s="38">
        <v>0</v>
      </c>
    </row>
    <row r="73" spans="2:16" s="1" customFormat="1" ht="52.5" hidden="1" x14ac:dyDescent="0.25">
      <c r="B73" s="36" t="s">
        <v>89</v>
      </c>
      <c r="C73" s="37">
        <f t="shared" si="1"/>
        <v>48719.519999999997</v>
      </c>
      <c r="D73" s="38">
        <v>0</v>
      </c>
      <c r="E73" s="38">
        <v>0</v>
      </c>
      <c r="F73" s="38">
        <v>0</v>
      </c>
      <c r="G73" s="38">
        <v>0</v>
      </c>
      <c r="H73" s="38">
        <v>0</v>
      </c>
      <c r="I73" s="38">
        <v>0</v>
      </c>
      <c r="J73" s="38">
        <v>0</v>
      </c>
      <c r="K73" s="38">
        <v>0</v>
      </c>
      <c r="L73" s="38">
        <v>0</v>
      </c>
      <c r="M73" s="38">
        <v>0</v>
      </c>
      <c r="N73" s="38">
        <v>0</v>
      </c>
      <c r="O73" s="26">
        <v>48719.519999999997</v>
      </c>
      <c r="P73" s="38">
        <v>0</v>
      </c>
    </row>
    <row r="74" spans="2:16" ht="26.25" customHeight="1" x14ac:dyDescent="0.45">
      <c r="B74" s="60" t="s">
        <v>90</v>
      </c>
      <c r="C74" s="61">
        <v>0</v>
      </c>
      <c r="D74" s="61">
        <f>+D70+D67+D62+D52+D36+D16+D10+D26</f>
        <v>0</v>
      </c>
      <c r="E74" s="61">
        <f>E10+E16+E26+E52</f>
        <v>0</v>
      </c>
      <c r="F74" s="56">
        <f>+F70+F67+F62+F52+F36+F16+F10+F26</f>
        <v>86788.36</v>
      </c>
      <c r="G74" s="62">
        <f>+G70+G67+G62+G52+G36+G16+G10+G26</f>
        <v>221805.03999999998</v>
      </c>
      <c r="H74" s="56">
        <f>+H52+H26+H16+H10</f>
        <v>96435.58</v>
      </c>
      <c r="I74" s="56">
        <f>+I70+I67+I62+I52+I36+I16+I10+I26</f>
        <v>311815.76</v>
      </c>
      <c r="J74" s="56">
        <f t="shared" ref="J74:P74" si="7">+J70+J67+J62+J52+J36+J16+J10+J26</f>
        <v>349457.81</v>
      </c>
      <c r="K74" s="56">
        <f>+K52+K26+K16+K10</f>
        <v>419500.74000000005</v>
      </c>
      <c r="L74" s="63">
        <f>+L52+L26+L16+L10</f>
        <v>454800.37999999995</v>
      </c>
      <c r="M74" s="56">
        <f t="shared" si="7"/>
        <v>417018.06000000006</v>
      </c>
      <c r="N74" s="53">
        <f>N10+N16+N26+N52</f>
        <v>427022.20999999996</v>
      </c>
      <c r="O74" s="53">
        <f>O10+O16+O26+O52</f>
        <v>0</v>
      </c>
      <c r="P74" s="61">
        <f t="shared" si="7"/>
        <v>0</v>
      </c>
    </row>
    <row r="75" spans="2:16" s="1" customFormat="1" hidden="1" x14ac:dyDescent="0.25">
      <c r="B75" s="64"/>
      <c r="C75" s="65"/>
      <c r="D75" s="38"/>
      <c r="E75" s="54"/>
      <c r="F75" s="54"/>
      <c r="G75" s="55"/>
      <c r="H75" s="54"/>
      <c r="I75" s="55"/>
      <c r="J75" s="54"/>
      <c r="K75" s="54"/>
      <c r="L75" s="54"/>
      <c r="M75" s="54"/>
      <c r="N75" s="54"/>
      <c r="O75" s="33"/>
    </row>
    <row r="76" spans="2:16" s="1" customFormat="1" hidden="1" x14ac:dyDescent="0.25">
      <c r="B76" s="18" t="s">
        <v>91</v>
      </c>
      <c r="C76" s="66">
        <v>0</v>
      </c>
      <c r="D76" s="66"/>
      <c r="E76" s="67"/>
      <c r="F76" s="67"/>
      <c r="G76" s="66"/>
      <c r="H76" s="67"/>
      <c r="I76" s="66"/>
      <c r="J76" s="67"/>
      <c r="K76" s="67"/>
      <c r="L76" s="67"/>
      <c r="M76" s="67"/>
      <c r="N76" s="67"/>
      <c r="O76" s="33"/>
    </row>
    <row r="77" spans="2:16" s="1" customFormat="1" ht="52.5" hidden="1" x14ac:dyDescent="0.4">
      <c r="B77" s="48" t="s">
        <v>92</v>
      </c>
      <c r="C77" s="50">
        <f>SUM(C78:C79)</f>
        <v>0</v>
      </c>
      <c r="D77" s="50">
        <f>SUM(D78:D79)</f>
        <v>0</v>
      </c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653903.81999999995</v>
      </c>
      <c r="P77" s="68">
        <v>0</v>
      </c>
    </row>
    <row r="78" spans="2:16" s="1" customFormat="1" ht="52.5" hidden="1" x14ac:dyDescent="0.4">
      <c r="B78" s="36" t="s">
        <v>93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3">
        <v>366376.47</v>
      </c>
      <c r="P78" s="68">
        <v>0</v>
      </c>
    </row>
    <row r="79" spans="2:16" s="1" customFormat="1" ht="52.5" hidden="1" x14ac:dyDescent="0.4">
      <c r="B79" s="36" t="s">
        <v>94</v>
      </c>
      <c r="C79" s="38">
        <v>0</v>
      </c>
      <c r="D79" s="38"/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9">
        <v>873671.2300000001</v>
      </c>
      <c r="P79" s="68">
        <v>0</v>
      </c>
    </row>
    <row r="80" spans="2:16" s="1" customFormat="1" hidden="1" x14ac:dyDescent="0.4">
      <c r="B80" s="48" t="s">
        <v>95</v>
      </c>
      <c r="C80" s="50">
        <f>SUM(C81:C82)</f>
        <v>0</v>
      </c>
      <c r="D80" s="50">
        <f>SUM(D81:D82)</f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>
        <v>757333.68</v>
      </c>
      <c r="P80" s="68">
        <v>0</v>
      </c>
    </row>
    <row r="81" spans="2:16" s="1" customFormat="1" ht="52.5" hidden="1" x14ac:dyDescent="0.4">
      <c r="B81" s="36" t="s">
        <v>96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33"/>
      <c r="P81" s="68">
        <v>0</v>
      </c>
    </row>
    <row r="82" spans="2:16" s="1" customFormat="1" ht="52.5" hidden="1" x14ac:dyDescent="0.4">
      <c r="B82" s="36" t="s">
        <v>97</v>
      </c>
      <c r="C82" s="54">
        <v>0</v>
      </c>
      <c r="D82" s="54"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>
        <v>57398.23</v>
      </c>
      <c r="P82" s="68">
        <v>0</v>
      </c>
    </row>
    <row r="83" spans="2:16" s="1" customFormat="1" ht="52.5" hidden="1" x14ac:dyDescent="0.4">
      <c r="B83" s="48" t="s">
        <v>98</v>
      </c>
      <c r="C83" s="50">
        <f>SUM(C84)</f>
        <v>0</v>
      </c>
      <c r="D83" s="50">
        <f>SUM(D84)</f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/>
      <c r="P83" s="68">
        <v>0</v>
      </c>
    </row>
    <row r="84" spans="2:16" s="1" customFormat="1" ht="52.5" hidden="1" x14ac:dyDescent="0.4">
      <c r="B84" s="36" t="s">
        <v>99</v>
      </c>
      <c r="C84" s="54">
        <v>0</v>
      </c>
      <c r="D84" s="54">
        <v>0</v>
      </c>
      <c r="E84" s="54">
        <v>0</v>
      </c>
      <c r="F84" s="54">
        <v>0</v>
      </c>
      <c r="G84" s="54">
        <v>0</v>
      </c>
      <c r="H84" s="54">
        <v>0</v>
      </c>
      <c r="I84" s="54">
        <v>0</v>
      </c>
      <c r="J84" s="54">
        <v>0</v>
      </c>
      <c r="K84" s="54">
        <v>0</v>
      </c>
      <c r="L84" s="54">
        <v>0</v>
      </c>
      <c r="M84" s="54">
        <v>0</v>
      </c>
      <c r="N84" s="54">
        <v>0</v>
      </c>
      <c r="O84" s="47">
        <v>39439.89</v>
      </c>
      <c r="P84" s="68">
        <v>0</v>
      </c>
    </row>
    <row r="85" spans="2:16" s="1" customFormat="1" hidden="1" x14ac:dyDescent="0.25">
      <c r="B85" s="69" t="s">
        <v>100</v>
      </c>
      <c r="C85" s="70">
        <f>+C83+C80+C77</f>
        <v>0</v>
      </c>
      <c r="D85" s="70">
        <f>+D83+D80+D77</f>
        <v>0</v>
      </c>
      <c r="E85" s="71"/>
      <c r="F85" s="71"/>
      <c r="G85" s="70"/>
      <c r="H85" s="71"/>
      <c r="I85" s="70"/>
      <c r="J85" s="71"/>
      <c r="K85" s="71"/>
      <c r="L85" s="71"/>
      <c r="M85" s="71"/>
      <c r="N85" s="71"/>
      <c r="O85" s="47"/>
    </row>
    <row r="86" spans="2:16" ht="26.25" customHeight="1" x14ac:dyDescent="0.45">
      <c r="C86" s="72"/>
      <c r="D86" s="73"/>
      <c r="E86" s="31"/>
      <c r="F86" s="31"/>
      <c r="G86" s="72"/>
      <c r="H86" s="31"/>
      <c r="I86" s="72"/>
      <c r="J86" s="31"/>
      <c r="K86" s="31"/>
      <c r="L86" s="31"/>
      <c r="M86" s="31"/>
      <c r="N86" s="33"/>
      <c r="O86" s="47"/>
    </row>
    <row r="87" spans="2:16" ht="26.25" customHeight="1" x14ac:dyDescent="0.45">
      <c r="B87" s="74" t="s">
        <v>101</v>
      </c>
      <c r="C87" s="75">
        <f>+C85+C74</f>
        <v>0</v>
      </c>
      <c r="D87" s="75">
        <f>+D85+D74</f>
        <v>0</v>
      </c>
      <c r="E87" s="75">
        <f>E74+E86</f>
        <v>0</v>
      </c>
      <c r="F87" s="57">
        <f>+F85+F74</f>
        <v>86788.36</v>
      </c>
      <c r="G87" s="76">
        <f>G74</f>
        <v>221805.03999999998</v>
      </c>
      <c r="H87" s="57">
        <f t="shared" ref="H87:M87" si="8">+H85+H74</f>
        <v>96435.58</v>
      </c>
      <c r="I87" s="75">
        <f t="shared" si="8"/>
        <v>311815.76</v>
      </c>
      <c r="J87" s="57">
        <f t="shared" si="8"/>
        <v>349457.81</v>
      </c>
      <c r="K87" s="57">
        <f>+K85+K74</f>
        <v>419500.74000000005</v>
      </c>
      <c r="L87" s="57">
        <f t="shared" si="8"/>
        <v>454800.37999999995</v>
      </c>
      <c r="M87" s="57">
        <f t="shared" si="8"/>
        <v>417018.06000000006</v>
      </c>
      <c r="N87" s="77">
        <f>+N85+N74</f>
        <v>427022.20999999996</v>
      </c>
      <c r="O87" s="78">
        <f>O52+O26+O16+O10</f>
        <v>0</v>
      </c>
    </row>
    <row r="88" spans="2:16" ht="26.25" customHeight="1" x14ac:dyDescent="0.45">
      <c r="B88" s="4" t="s">
        <v>102</v>
      </c>
      <c r="E88" s="12"/>
      <c r="F88" s="12"/>
      <c r="G88" s="79"/>
      <c r="H88" s="12"/>
      <c r="J88" s="12"/>
      <c r="K88" s="12"/>
      <c r="L88" s="79"/>
      <c r="M88" s="12"/>
      <c r="N88" s="12"/>
    </row>
    <row r="89" spans="2:16" ht="26.25" customHeight="1" x14ac:dyDescent="0.45">
      <c r="E89" s="12"/>
      <c r="F89" s="12"/>
      <c r="H89" s="12"/>
      <c r="J89" s="12"/>
      <c r="K89" s="12"/>
      <c r="M89" s="12"/>
      <c r="N89" s="12"/>
    </row>
    <row r="90" spans="2:16" ht="24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2"/>
      <c r="H91" s="12"/>
      <c r="J91" s="12"/>
      <c r="K91" s="12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E93" s="12"/>
      <c r="F93" s="11"/>
      <c r="G93" s="10"/>
      <c r="H93" s="11"/>
      <c r="I93" s="10"/>
      <c r="J93" s="11"/>
      <c r="K93" s="11"/>
      <c r="L93" s="10"/>
      <c r="M93" s="12"/>
      <c r="N93" s="12"/>
    </row>
    <row r="94" spans="2:16" ht="26.25" customHeight="1" x14ac:dyDescent="0.45">
      <c r="B94" s="80"/>
      <c r="C94" s="80"/>
      <c r="D94" s="81" t="s">
        <v>103</v>
      </c>
      <c r="E94" s="81"/>
      <c r="F94" s="80"/>
      <c r="G94" s="80"/>
      <c r="H94" s="80"/>
      <c r="I94" s="80"/>
      <c r="J94" s="81" t="s">
        <v>104</v>
      </c>
      <c r="K94" s="81"/>
      <c r="L94" s="80"/>
      <c r="M94" s="80"/>
      <c r="N94" s="80"/>
      <c r="O94" s="80"/>
    </row>
    <row r="95" spans="2:16" ht="26.25" customHeight="1" x14ac:dyDescent="0.45">
      <c r="B95" s="80" t="s">
        <v>105</v>
      </c>
      <c r="C95" s="80"/>
      <c r="D95" s="81"/>
      <c r="E95" s="81"/>
      <c r="F95" s="80"/>
      <c r="G95" s="80"/>
      <c r="H95" s="80"/>
      <c r="I95" s="80"/>
      <c r="J95" s="81"/>
      <c r="K95" s="81"/>
      <c r="L95" s="80"/>
      <c r="M95" s="80"/>
      <c r="N95" s="80"/>
      <c r="O95" s="80"/>
    </row>
    <row r="96" spans="2:16" ht="26.25" customHeight="1" x14ac:dyDescent="0.45">
      <c r="E96" s="12"/>
      <c r="F96" s="11"/>
      <c r="G96" s="82"/>
      <c r="H96" s="11"/>
      <c r="I96" s="10"/>
      <c r="J96" s="11"/>
      <c r="K96" s="11"/>
      <c r="L96" s="10"/>
      <c r="M96" s="12"/>
      <c r="N96" s="12"/>
    </row>
    <row r="97" spans="1:28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98" spans="1:28" s="13" customFormat="1" ht="26.25" customHeight="1" x14ac:dyDescent="0.45">
      <c r="A98" s="1"/>
      <c r="B98" s="4"/>
      <c r="C98" s="4"/>
      <c r="D98" s="4"/>
      <c r="E98" s="12"/>
      <c r="F98" s="11"/>
      <c r="G98" s="10"/>
      <c r="H98" s="11"/>
      <c r="I98" s="10"/>
      <c r="J98" s="11"/>
      <c r="K98" s="11"/>
      <c r="L98" s="10"/>
      <c r="M98" s="12"/>
      <c r="N98" s="12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131" spans="2:2" x14ac:dyDescent="0.45">
      <c r="B131" s="4" t="e">
        <f>1000+1000+E1222500+1000+2000+600+1000+1000+41000+2000+2000+800+500+1070+1500+500+2787+1000+600+3570+2000+500+1500+1000+2929+1000+290+1000+1000</f>
        <v>#NAME?</v>
      </c>
    </row>
    <row r="132" spans="2:2" x14ac:dyDescent="0.45">
      <c r="B132" s="4" t="e">
        <f>118023.2-B131</f>
        <v>#NAME?</v>
      </c>
    </row>
    <row r="133" spans="2:2" x14ac:dyDescent="0.45">
      <c r="B133" s="4" t="e">
        <f>SUBTOTAL(9,B131:B132)</f>
        <v>#NAME?</v>
      </c>
    </row>
  </sheetData>
  <autoFilter ref="B8:O85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5:E95"/>
    <mergeCell ref="J95:K95"/>
    <mergeCell ref="B2:N2"/>
    <mergeCell ref="B3:N3"/>
    <mergeCell ref="B4:N4"/>
    <mergeCell ref="B5:N5"/>
    <mergeCell ref="B6:N6"/>
    <mergeCell ref="D94:E94"/>
    <mergeCell ref="J94:K94"/>
  </mergeCells>
  <printOptions horizontalCentered="1"/>
  <pageMargins left="0" right="0" top="0.35433070866141736" bottom="0" header="0.31496062992125984" footer="0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Ejecución Presupuestaria</vt:lpstr>
      <vt:lpstr>'Ejecución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2025-12-03T17:45:30Z</cp:lastPrinted>
  <dcterms:created xsi:type="dcterms:W3CDTF">2025-12-03T17:43:02Z</dcterms:created>
  <dcterms:modified xsi:type="dcterms:W3CDTF">2025-12-03T17:47:03Z</dcterms:modified>
</cp:coreProperties>
</file>